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الحاسبة" sheetId="1" r:id="rId4"/>
    <sheet state="visible" name="تذاكر السفر" sheetId="2" r:id="rId5"/>
  </sheets>
  <definedNames>
    <definedName hidden="1" localSheetId="1" name="_xlnm._FilterDatabase">'تذاكر السفر'!$A$2:$D$24</definedName>
  </definedNames>
  <calcPr/>
  <extLst>
    <ext uri="GoogleSheetsCustomDataVersion2">
      <go:sheetsCustomData xmlns:go="http://customooxmlschemas.google.com/" r:id="rId6" roundtripDataChecksum="St2u0LWOh84J7qFtUm4U6Jm8mE66bMWIHMi5rSUSjwg="/>
    </ext>
  </extLst>
</workbook>
</file>

<file path=xl/sharedStrings.xml><?xml version="1.0" encoding="utf-8"?>
<sst xmlns="http://schemas.openxmlformats.org/spreadsheetml/2006/main" count="160" uniqueCount="148">
  <si>
    <t>حاسبة الراتب وتكاليف التوظيف المتقدمة</t>
  </si>
  <si>
    <t xml:space="preserve">* الحاسبة مبنية على أساس عقد مدته سنتين ثم ينتهي </t>
  </si>
  <si>
    <t>جنسية الموظف</t>
  </si>
  <si>
    <t>سعودي</t>
  </si>
  <si>
    <t>نوع الجنسية</t>
  </si>
  <si>
    <t>الراتب والبدلات الشهرية</t>
  </si>
  <si>
    <t>الراتب الأساسي</t>
  </si>
  <si>
    <t>بدل السكن</t>
  </si>
  <si>
    <r>
      <rPr>
        <rFont val="Calibri"/>
        <b/>
        <color theme="1"/>
        <sz val="14.0"/>
      </rPr>
      <t xml:space="preserve">بدل السكن </t>
    </r>
    <r>
      <rPr>
        <rFont val="Calibri"/>
        <b/>
        <color rgb="FFFF0000"/>
        <sz val="14.0"/>
      </rPr>
      <t>للوافد</t>
    </r>
    <r>
      <rPr>
        <rFont val="Calibri"/>
        <b/>
        <color theme="1"/>
        <sz val="14.0"/>
      </rPr>
      <t xml:space="preserve"> الذي يسكن في سكن الشركة</t>
    </r>
  </si>
  <si>
    <t>بدل النقل</t>
  </si>
  <si>
    <t>بدلات أخرى</t>
  </si>
  <si>
    <t>الإجمالي</t>
  </si>
  <si>
    <t>صافي الراتب في حساب الموظف</t>
  </si>
  <si>
    <t>الدعم الحكومي لأجر السعودي</t>
  </si>
  <si>
    <t>المجموع السنوي</t>
  </si>
  <si>
    <r>
      <rPr>
        <rFont val="Calibri"/>
        <b/>
        <color theme="1"/>
        <sz val="14.0"/>
      </rPr>
      <t xml:space="preserve">إعدادات
</t>
    </r>
    <r>
      <rPr>
        <rFont val="Calibri"/>
        <b/>
        <color rgb="FFFF0000"/>
        <sz val="14.0"/>
      </rPr>
      <t>يمكنك تغيير أغلب الإعدادات من هنا بدلاً من تعديل المعادلات</t>
    </r>
  </si>
  <si>
    <t>'طريقة حساب تكلفة الإجازة</t>
  </si>
  <si>
    <t>الجنسية</t>
  </si>
  <si>
    <t>فترة استحقاق الإجازة</t>
  </si>
  <si>
    <t>نسبة بدل السكن من الأساسي</t>
  </si>
  <si>
    <t>أساسي</t>
  </si>
  <si>
    <t>بعد إكمال سنة</t>
  </si>
  <si>
    <t>احتساب نسبة السكن أعلاه للوافد أيضاً</t>
  </si>
  <si>
    <t>نعم</t>
  </si>
  <si>
    <t>أساسي وبدل سكن</t>
  </si>
  <si>
    <t>وافد</t>
  </si>
  <si>
    <t>بعد إكمال 11 شهر</t>
  </si>
  <si>
    <t>فوائد سنوية</t>
  </si>
  <si>
    <r>
      <rPr>
        <rFont val="Calibri"/>
        <b/>
        <color theme="1"/>
        <sz val="11.0"/>
      </rPr>
      <t xml:space="preserve">تكلفة السكن الشهرية </t>
    </r>
    <r>
      <rPr>
        <rFont val="Calibri"/>
        <b/>
        <color rgb="FFFF0000"/>
        <sz val="11.0"/>
      </rPr>
      <t>للوافد</t>
    </r>
    <r>
      <rPr>
        <rFont val="Calibri"/>
        <b/>
        <color theme="1"/>
        <sz val="11.0"/>
      </rPr>
      <t xml:space="preserve"> إاذا كانت الشركة توفر السك</t>
    </r>
    <r>
      <rPr>
        <rFont val="Calibri"/>
        <b/>
        <color theme="1"/>
        <sz val="11.0"/>
      </rPr>
      <t>ن له</t>
    </r>
    <r>
      <rPr>
        <rFont val="Calibri"/>
        <b/>
        <color theme="1"/>
        <sz val="11.0"/>
      </rPr>
      <t xml:space="preserve"> (بعض الشركات يحسب بدل السكن السنوي كراتب أساسي لشهرين/12)</t>
    </r>
  </si>
  <si>
    <t>إجمالي الراتب</t>
  </si>
  <si>
    <t xml:space="preserve">نوع التأمين الطبي </t>
  </si>
  <si>
    <t>تكلفة التأمين الطبي</t>
  </si>
  <si>
    <t>تذكرة السفر السنوية للوافد</t>
  </si>
  <si>
    <t>فوائد أخرى سنوية لجميع الموظفين</t>
  </si>
  <si>
    <t>عدد أيام الإجازة السنوية</t>
  </si>
  <si>
    <t>تكلفة الإجازة (إذا كانت تستحق بعد السنة)</t>
  </si>
  <si>
    <t>تكلفة نهاية الخدمة بعد سنتين</t>
  </si>
  <si>
    <t>المجموع السنوي بدون نهاية الخدمة</t>
  </si>
  <si>
    <t>نسبة بدل النقل من الأساسي</t>
  </si>
  <si>
    <t>صافي الراتب</t>
  </si>
  <si>
    <t>B</t>
  </si>
  <si>
    <t>نسبة التأمينات للسعودي التي يتحملها الموظف (من الأساسي + بدل السكن)</t>
  </si>
  <si>
    <t>نسبة التأمينات للسعودي التي تتحملها الشركة  (من الأساسي + بدل السكن)</t>
  </si>
  <si>
    <t>مصاريف حكومية</t>
  </si>
  <si>
    <t>نسبة التأمينات للوافد التي تتحملها الشركة (من الأساسي + بدل السكن)</t>
  </si>
  <si>
    <t>خصم التأمينات من راتب السعودي/شهر</t>
  </si>
  <si>
    <t>التأمينات الاجتماعية على الشركة/شهر</t>
  </si>
  <si>
    <t>رسوم الإقامة السنوية</t>
  </si>
  <si>
    <t>رخصة العمل/سنة</t>
  </si>
  <si>
    <t>تأشيرة الخروج/العودة سنوية</t>
  </si>
  <si>
    <r>
      <rPr>
        <rFont val="Calibri"/>
        <b/>
        <color theme="1"/>
        <sz val="14.0"/>
      </rPr>
      <t xml:space="preserve">مصاريف </t>
    </r>
    <r>
      <rPr>
        <rFont val="Calibri"/>
        <b/>
        <color rgb="FFFF0000"/>
        <sz val="14.0"/>
      </rPr>
      <t>سنوية</t>
    </r>
    <r>
      <rPr>
        <rFont val="Calibri"/>
        <b/>
        <color theme="1"/>
        <sz val="14.0"/>
      </rPr>
      <t xml:space="preserve"> أخرى </t>
    </r>
    <r>
      <rPr>
        <rFont val="Calibri"/>
        <b/>
        <color rgb="FFFF0000"/>
        <sz val="14.0"/>
      </rPr>
      <t>للوافد</t>
    </r>
  </si>
  <si>
    <t>احتساب التوطين ودعم الأجور للسعوديين</t>
  </si>
  <si>
    <t>لا</t>
  </si>
  <si>
    <t>نسبة التوطين ودعم الأجور من الأاساسي + بدل السكن (يرجى الانتباه إلى الحد الأعلى من الدعم)</t>
  </si>
  <si>
    <r>
      <rPr>
        <rFont val="Calibri"/>
        <b/>
        <color theme="4"/>
        <sz val="16.0"/>
      </rPr>
      <t xml:space="preserve">مصاريف تدفع لمرة واحدة </t>
    </r>
    <r>
      <rPr>
        <rFont val="Calibri"/>
        <b/>
        <color rgb="FFFF0000"/>
        <sz val="16.0"/>
      </rPr>
      <t>للوافد</t>
    </r>
  </si>
  <si>
    <t>تأشيرة الخروج/العودة</t>
  </si>
  <si>
    <t>تأشيرة عمل/رسوم استقدام (مرة واحدة)</t>
  </si>
  <si>
    <t>عدد مرات نقل الكفالة</t>
  </si>
  <si>
    <t>مصاريف نقل الكفالة</t>
  </si>
  <si>
    <t>رسوم وكالة التوظيف</t>
  </si>
  <si>
    <t>تذكرة سفر الاستقدام</t>
  </si>
  <si>
    <t>عدد أيام الإقامة المؤقتة في الفندق</t>
  </si>
  <si>
    <t>تكلفة الإقامة المؤقتة في الفندق</t>
  </si>
  <si>
    <t>تكاليف أخرى</t>
  </si>
  <si>
    <t>المجموع</t>
  </si>
  <si>
    <t>تكلفة نقل الكفالة للمرة الواحدة</t>
  </si>
  <si>
    <t>طريقة حساب تكلفة الإجازة</t>
  </si>
  <si>
    <t>فترة استحقاق الإجازة (لحساب تكلفة التوظيف يدخل حساب تكلفة الاجازة ضمن تكاليف التوظيف إذا كان الموظف يأخذ الإجازة السنوية بعد عمل 12 شهر+ شهر الإجازة)</t>
  </si>
  <si>
    <t>مجموع المصروفات والفوائد الخاصة بالوافد فقط  للسنة الأولى*</t>
  </si>
  <si>
    <t>مجموع المصروفات والفوائد الخاصة بالوافد فقط لسنتين *</t>
  </si>
  <si>
    <t>* هذه النسبة تشمل مصاريف مثل الإقامة ورخصة العمل وتذاكر السفر الخ</t>
  </si>
  <si>
    <t>الإقامة/سنة</t>
  </si>
  <si>
    <t>التأمين الطبي:</t>
  </si>
  <si>
    <t>A</t>
  </si>
  <si>
    <t>C</t>
  </si>
  <si>
    <t>D</t>
  </si>
  <si>
    <t>VIP</t>
  </si>
  <si>
    <t>نسبة رسوم وكالة التوظيف من  إجمالي الراتب الأساسي السنوي</t>
  </si>
  <si>
    <t>تكلفة الفندق المؤقت للوافد في الليلة</t>
  </si>
  <si>
    <t>Nationality</t>
  </si>
  <si>
    <t xml:space="preserve">Capital City </t>
  </si>
  <si>
    <t>Fare</t>
  </si>
  <si>
    <t>Saudi</t>
  </si>
  <si>
    <t>ايريتيري</t>
  </si>
  <si>
    <t>Erittrian</t>
  </si>
  <si>
    <t>Asmraa</t>
  </si>
  <si>
    <t>أثيوبي</t>
  </si>
  <si>
    <t>Ethiopian</t>
  </si>
  <si>
    <t>Addis</t>
  </si>
  <si>
    <t>أردني</t>
  </si>
  <si>
    <t>Jordanian</t>
  </si>
  <si>
    <t>Amman</t>
  </si>
  <si>
    <t>أفغاني</t>
  </si>
  <si>
    <t>Afghani</t>
  </si>
  <si>
    <t>Kabul</t>
  </si>
  <si>
    <t>باكستاني</t>
  </si>
  <si>
    <t>Pakistani</t>
  </si>
  <si>
    <t>Islamabad</t>
  </si>
  <si>
    <t>بريطاني</t>
  </si>
  <si>
    <t>British</t>
  </si>
  <si>
    <t>London</t>
  </si>
  <si>
    <t>بنجلاديشي</t>
  </si>
  <si>
    <t>Bangladeshi</t>
  </si>
  <si>
    <t>Dhaka</t>
  </si>
  <si>
    <t>تركي</t>
  </si>
  <si>
    <t>Turkish</t>
  </si>
  <si>
    <t>Ankara</t>
  </si>
  <si>
    <t>تونسي</t>
  </si>
  <si>
    <t>Tunis</t>
  </si>
  <si>
    <t>سوداني</t>
  </si>
  <si>
    <t>Sudanese</t>
  </si>
  <si>
    <t>Khartoum</t>
  </si>
  <si>
    <t>سوري</t>
  </si>
  <si>
    <t>Syrian</t>
  </si>
  <si>
    <t>Damascus</t>
  </si>
  <si>
    <t>صومالي</t>
  </si>
  <si>
    <t>Somali</t>
  </si>
  <si>
    <t>Mogadishu</t>
  </si>
  <si>
    <t>فلبيني</t>
  </si>
  <si>
    <t>Philipinese</t>
  </si>
  <si>
    <t>Manila</t>
  </si>
  <si>
    <t>فلسطيني</t>
  </si>
  <si>
    <t>Palestinian</t>
  </si>
  <si>
    <t>Gaza</t>
  </si>
  <si>
    <t>كندي</t>
  </si>
  <si>
    <t>Canadian</t>
  </si>
  <si>
    <t>Toronto</t>
  </si>
  <si>
    <t>كيني</t>
  </si>
  <si>
    <t>Kenyan</t>
  </si>
  <si>
    <t>Nairobi</t>
  </si>
  <si>
    <t>لبناني</t>
  </si>
  <si>
    <t>Lebanese</t>
  </si>
  <si>
    <t>Beirut</t>
  </si>
  <si>
    <t>ماليزي</t>
  </si>
  <si>
    <t>Malaysian</t>
  </si>
  <si>
    <t>Kualampur</t>
  </si>
  <si>
    <t>مصري</t>
  </si>
  <si>
    <t>Egyptian</t>
  </si>
  <si>
    <t>Cairo</t>
  </si>
  <si>
    <t>نيبالي</t>
  </si>
  <si>
    <t>Nepali</t>
  </si>
  <si>
    <t>Khatamandu</t>
  </si>
  <si>
    <t>هندي</t>
  </si>
  <si>
    <t>Indian</t>
  </si>
  <si>
    <t>Delhi</t>
  </si>
  <si>
    <t>يمني</t>
  </si>
  <si>
    <t>Yemeni</t>
  </si>
  <si>
    <t>Sanaa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</si>
</sst>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%"/>
  </numFmts>
  <fonts count="21">
    <font>
      <sz val="11.0"/>
      <color theme="1"/>
      <name val="Calibri"/>
      <scheme val="minor"/>
    </font>
    <font>
      <sz val="11.0"/>
      <color theme="1"/>
      <name val="Calibri"/>
    </font>
    <font>
      <sz val="26.0"/>
      <color theme="1"/>
      <name val="Calibri"/>
    </font>
    <font>
      <b/>
      <sz val="11.0"/>
      <color theme="1"/>
      <name val="Calibri"/>
    </font>
    <font>
      <sz val="16.0"/>
      <color rgb="FFFF0000"/>
      <name val="Calibri"/>
    </font>
    <font>
      <sz val="11.0"/>
      <color theme="10"/>
      <name val="Calibri"/>
    </font>
    <font>
      <b/>
      <sz val="16.0"/>
      <color theme="1"/>
      <name val="Calibri"/>
    </font>
    <font>
      <sz val="16.0"/>
      <color theme="1"/>
      <name val="Calibri"/>
    </font>
    <font>
      <b/>
      <sz val="16.0"/>
      <color theme="4"/>
      <name val="Calibri"/>
    </font>
    <font>
      <sz val="14.0"/>
      <color rgb="FFC00000"/>
      <name val="Calibri"/>
    </font>
    <font>
      <b/>
      <sz val="14.0"/>
      <color theme="1"/>
      <name val="Calibri"/>
    </font>
    <font/>
    <font>
      <b/>
      <sz val="12.0"/>
      <color theme="1"/>
      <name val="Calibri"/>
    </font>
    <font>
      <sz val="11.0"/>
      <color rgb="FFFF0000"/>
      <name val="Calibri"/>
    </font>
    <font>
      <b/>
      <sz val="14.0"/>
      <color theme="0"/>
      <name val="Calibri"/>
    </font>
    <font>
      <b/>
      <sz val="16.0"/>
      <color rgb="FFFF0000"/>
      <name val="Calibri"/>
    </font>
    <font>
      <b/>
      <sz val="11.0"/>
      <color theme="1"/>
      <name val="Arial"/>
    </font>
    <font>
      <b/>
      <sz val="14.0"/>
      <color theme="1"/>
      <name val="Arial"/>
    </font>
    <font>
      <b/>
      <sz val="14.0"/>
      <color rgb="FFFF0000"/>
      <name val="Calibri"/>
    </font>
    <font>
      <b/>
      <sz val="14.0"/>
      <color rgb="FF000000"/>
      <name val="Calibri"/>
    </font>
    <font>
      <sz val="14.0"/>
      <color rgb="FF000000"/>
      <name val="Calibri"/>
    </font>
  </fonts>
  <fills count="9">
    <fill>
      <patternFill patternType="none"/>
    </fill>
    <fill>
      <patternFill patternType="lightGray"/>
    </fill>
    <fill>
      <patternFill patternType="solid">
        <fgColor rgb="FFE7E6E6"/>
        <bgColor rgb="FFE7E6E6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theme="4"/>
        <bgColor theme="4"/>
      </patternFill>
    </fill>
    <fill>
      <patternFill patternType="solid">
        <fgColor rgb="FFDEEAF6"/>
        <bgColor rgb="FFDEEAF6"/>
      </patternFill>
    </fill>
    <fill>
      <patternFill patternType="solid">
        <fgColor rgb="FFFFFF00"/>
        <bgColor rgb="FFFFFF00"/>
      </patternFill>
    </fill>
  </fills>
  <borders count="21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/>
      <right/>
      <top/>
      <bottom/>
    </border>
    <border>
      <left style="thin">
        <color rgb="FFBFBFBF"/>
      </left>
      <right style="thin">
        <color rgb="FFBFBFBF"/>
      </right>
      <top style="thin">
        <color rgb="FFBFBFBF"/>
      </top>
      <bottom/>
    </border>
    <border>
      <left style="thin">
        <color rgb="FFBFBFBF"/>
      </left>
      <top style="thin">
        <color rgb="FFBFBFBF"/>
      </top>
      <bottom style="thin">
        <color rgb="FFBFBFBF"/>
      </bottom>
    </border>
    <border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right/>
      <top style="thin">
        <color rgb="FFBFBFBF"/>
      </top>
      <bottom style="thin">
        <color rgb="FFBFBFBF"/>
      </bottom>
    </border>
    <border>
      <left/>
      <right style="thin">
        <color rgb="FFBFBFBF"/>
      </right>
      <top style="thin">
        <color rgb="FFBFBFBF"/>
      </top>
      <bottom style="thin">
        <color rgb="FFBFBFBF"/>
      </bottom>
    </border>
    <border>
      <left style="thick">
        <color rgb="FFA5A5A5"/>
      </left>
      <right style="thick">
        <color rgb="FFA5A5A5"/>
      </right>
      <top style="thick">
        <color rgb="FFA5A5A5"/>
      </top>
      <bottom style="thick">
        <color rgb="FFA5A5A5"/>
      </bottom>
    </border>
    <border>
      <left style="thick">
        <color rgb="FFA5A5A5"/>
      </left>
      <right style="thin">
        <color rgb="FFA5A5A5"/>
      </right>
      <top style="thin">
        <color rgb="FFA5A5A5"/>
      </top>
      <bottom style="thin">
        <color rgb="FFA5A5A5"/>
      </bottom>
    </border>
    <border>
      <top style="thin">
        <color rgb="FFBFBFBF"/>
      </top>
      <bottom style="thin">
        <color rgb="FFBFBFBF"/>
      </bottom>
    </border>
    <border>
      <left/>
      <top/>
      <bottom/>
    </border>
    <border>
      <top/>
      <bottom/>
    </border>
    <border>
      <right/>
      <top/>
      <bottom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</border>
    <border>
      <right style="thin">
        <color rgb="FFD8D8D8"/>
      </right>
      <top/>
      <bottom/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readingOrder="0" vertical="center"/>
    </xf>
    <xf borderId="1" fillId="0" fontId="3" numFmtId="0" xfId="0" applyAlignment="1" applyBorder="1" applyFont="1">
      <alignment horizontal="center" readingOrder="0" vertical="center"/>
    </xf>
    <xf borderId="0" fillId="0" fontId="4" numFmtId="0" xfId="0" applyAlignment="1" applyFont="1">
      <alignment horizontal="right" readingOrder="2"/>
    </xf>
    <xf borderId="2" fillId="0" fontId="5" numFmtId="0" xfId="0" applyAlignment="1" applyBorder="1" applyFont="1">
      <alignment horizontal="center"/>
    </xf>
    <xf borderId="0" fillId="0" fontId="4" numFmtId="0" xfId="0" applyAlignment="1" applyFont="1">
      <alignment horizontal="left"/>
    </xf>
    <xf borderId="3" fillId="2" fontId="6" numFmtId="0" xfId="0" applyAlignment="1" applyBorder="1" applyFill="1" applyFont="1">
      <alignment horizontal="center" readingOrder="0" vertical="center"/>
    </xf>
    <xf borderId="3" fillId="0" fontId="7" numFmtId="0" xfId="0" applyAlignment="1" applyBorder="1" applyFont="1">
      <alignment readingOrder="0" vertical="center"/>
    </xf>
    <xf borderId="3" fillId="2" fontId="7" numFmtId="0" xfId="0" applyAlignment="1" applyBorder="1" applyFont="1">
      <alignment horizontal="center" vertical="center"/>
    </xf>
    <xf borderId="4" fillId="3" fontId="6" numFmtId="0" xfId="0" applyAlignment="1" applyBorder="1" applyFill="1" applyFont="1">
      <alignment horizontal="center" vertical="center"/>
    </xf>
    <xf borderId="0" fillId="0" fontId="7" numFmtId="0" xfId="0" applyFont="1"/>
    <xf borderId="4" fillId="3" fontId="7" numFmtId="0" xfId="0" applyAlignment="1" applyBorder="1" applyFont="1">
      <alignment horizontal="center" vertical="center"/>
    </xf>
    <xf borderId="0" fillId="0" fontId="8" numFmtId="0" xfId="0" applyAlignment="1" applyFont="1">
      <alignment horizontal="right" readingOrder="0" vertical="center"/>
    </xf>
    <xf borderId="0" fillId="0" fontId="9" numFmtId="0" xfId="0" applyAlignment="1" applyFont="1">
      <alignment vertical="center"/>
    </xf>
    <xf borderId="3" fillId="4" fontId="10" numFmtId="0" xfId="0" applyAlignment="1" applyBorder="1" applyFill="1" applyFont="1">
      <alignment horizontal="center" readingOrder="0" shrinkToFit="0" vertical="center" wrapText="1"/>
    </xf>
    <xf borderId="5" fillId="4" fontId="10" numFmtId="0" xfId="0" applyAlignment="1" applyBorder="1" applyFont="1">
      <alignment horizontal="center" readingOrder="0" shrinkToFit="0" vertical="center" wrapText="1"/>
    </xf>
    <xf borderId="6" fillId="2" fontId="10" numFmtId="0" xfId="0" applyAlignment="1" applyBorder="1" applyFont="1">
      <alignment horizontal="center" readingOrder="0" shrinkToFit="0" vertical="center" wrapText="1"/>
    </xf>
    <xf borderId="7" fillId="0" fontId="11" numFmtId="0" xfId="0" applyBorder="1" applyFont="1"/>
    <xf borderId="3" fillId="2" fontId="1" numFmtId="0" xfId="0" applyAlignment="1" applyBorder="1" applyFont="1">
      <alignment horizontal="center" readingOrder="0" shrinkToFit="0" vertical="center" wrapText="1"/>
    </xf>
    <xf borderId="0" fillId="0" fontId="1" numFmtId="0" xfId="0" applyAlignment="1" applyFont="1">
      <alignment horizontal="center" shrinkToFit="0" vertical="center" wrapText="1"/>
    </xf>
    <xf borderId="3" fillId="0" fontId="12" numFmtId="4" xfId="0" applyAlignment="1" applyBorder="1" applyFont="1" applyNumberFormat="1">
      <alignment horizontal="center" readingOrder="0" vertical="center"/>
    </xf>
    <xf borderId="8" fillId="2" fontId="12" numFmtId="4" xfId="0" applyAlignment="1" applyBorder="1" applyFont="1" applyNumberFormat="1">
      <alignment horizontal="center" vertical="center"/>
    </xf>
    <xf borderId="9" fillId="2" fontId="12" numFmtId="4" xfId="0" applyAlignment="1" applyBorder="1" applyFont="1" applyNumberFormat="1">
      <alignment horizontal="center" vertical="center"/>
    </xf>
    <xf borderId="3" fillId="0" fontId="12" numFmtId="4" xfId="0" applyAlignment="1" applyBorder="1" applyFont="1" applyNumberFormat="1">
      <alignment horizontal="center" vertical="center"/>
    </xf>
    <xf borderId="3" fillId="2" fontId="12" numFmtId="4" xfId="0" applyAlignment="1" applyBorder="1" applyFont="1" applyNumberFormat="1">
      <alignment horizontal="center" vertical="center"/>
    </xf>
    <xf borderId="6" fillId="0" fontId="3" numFmtId="0" xfId="0" applyAlignment="1" applyBorder="1" applyFont="1">
      <alignment horizontal="right" readingOrder="0" vertical="center"/>
    </xf>
    <xf borderId="3" fillId="0" fontId="1" numFmtId="9" xfId="0" applyAlignment="1" applyBorder="1" applyFont="1" applyNumberFormat="1">
      <alignment horizontal="center" vertical="center"/>
    </xf>
    <xf borderId="3" fillId="0" fontId="1" numFmtId="0" xfId="0" applyAlignment="1" applyBorder="1" applyFont="1">
      <alignment readingOrder="0" vertical="center"/>
    </xf>
    <xf borderId="3" fillId="0" fontId="13" numFmtId="0" xfId="0" applyAlignment="1" applyBorder="1" applyFont="1">
      <alignment horizontal="center" readingOrder="0" vertical="center"/>
    </xf>
    <xf borderId="6" fillId="0" fontId="3" numFmtId="0" xfId="0" applyAlignment="1" applyBorder="1" applyFont="1">
      <alignment horizontal="right" readingOrder="0" shrinkToFit="0" vertical="center" wrapText="1"/>
    </xf>
    <xf borderId="3" fillId="5" fontId="13" numFmtId="2" xfId="0" applyAlignment="1" applyBorder="1" applyFill="1" applyFont="1" applyNumberFormat="1">
      <alignment horizontal="center" vertical="center"/>
    </xf>
    <xf borderId="0" fillId="0" fontId="10" numFmtId="0" xfId="0" applyAlignment="1" applyFont="1">
      <alignment horizontal="center" shrinkToFit="0" vertical="center" wrapText="1"/>
    </xf>
    <xf borderId="3" fillId="0" fontId="12" numFmtId="3" xfId="0" applyAlignment="1" applyBorder="1" applyFont="1" applyNumberFormat="1">
      <alignment horizontal="center" readingOrder="0" vertical="center"/>
    </xf>
    <xf borderId="8" fillId="2" fontId="12" numFmtId="3" xfId="0" applyAlignment="1" applyBorder="1" applyFont="1" applyNumberFormat="1">
      <alignment horizontal="center" vertical="center"/>
    </xf>
    <xf borderId="10" fillId="2" fontId="12" numFmtId="4" xfId="0" applyAlignment="1" applyBorder="1" applyFont="1" applyNumberFormat="1">
      <alignment horizontal="center" vertical="center"/>
    </xf>
    <xf borderId="7" fillId="0" fontId="12" numFmtId="4" xfId="0" applyAlignment="1" applyBorder="1" applyFont="1" applyNumberFormat="1">
      <alignment horizontal="center" vertical="center"/>
    </xf>
    <xf borderId="0" fillId="0" fontId="12" numFmtId="4" xfId="0" applyAlignment="1" applyFont="1" applyNumberFormat="1">
      <alignment horizontal="center" vertical="center"/>
    </xf>
    <xf borderId="3" fillId="3" fontId="12" numFmtId="3" xfId="0" applyAlignment="1" applyBorder="1" applyFont="1" applyNumberFormat="1">
      <alignment horizontal="center" vertical="center"/>
    </xf>
    <xf borderId="3" fillId="0" fontId="1" numFmtId="10" xfId="0" applyAlignment="1" applyBorder="1" applyFont="1" applyNumberFormat="1">
      <alignment horizontal="center" vertical="center"/>
    </xf>
    <xf borderId="0" fillId="0" fontId="3" numFmtId="0" xfId="0" applyFont="1"/>
    <xf borderId="0" fillId="0" fontId="1" numFmtId="0" xfId="0" applyAlignment="1" applyFont="1">
      <alignment vertical="center"/>
    </xf>
    <xf borderId="10" fillId="2" fontId="12" numFmtId="3" xfId="0" applyAlignment="1" applyBorder="1" applyFont="1" applyNumberFormat="1">
      <alignment horizontal="center" vertical="center"/>
    </xf>
    <xf borderId="11" fillId="0" fontId="12" numFmtId="4" xfId="0" applyAlignment="1" applyBorder="1" applyFont="1" applyNumberFormat="1">
      <alignment horizontal="center" vertical="center"/>
    </xf>
    <xf borderId="3" fillId="0" fontId="1" numFmtId="0" xfId="0" applyAlignment="1" applyBorder="1" applyFont="1">
      <alignment horizontal="center" vertical="center"/>
    </xf>
    <xf borderId="12" fillId="0" fontId="12" numFmtId="3" xfId="0" applyAlignment="1" applyBorder="1" applyFont="1" applyNumberFormat="1">
      <alignment horizontal="center" vertical="center"/>
    </xf>
    <xf borderId="12" fillId="0" fontId="12" numFmtId="4" xfId="0" applyAlignment="1" applyBorder="1" applyFont="1" applyNumberFormat="1">
      <alignment horizontal="center" vertical="center"/>
    </xf>
    <xf quotePrefix="1" borderId="6" fillId="0" fontId="3" numFmtId="0" xfId="0" applyAlignment="1" applyBorder="1" applyFont="1">
      <alignment horizontal="right" readingOrder="0" vertical="center"/>
    </xf>
    <xf borderId="3" fillId="0" fontId="3" numFmtId="0" xfId="0" applyAlignment="1" applyBorder="1" applyFont="1">
      <alignment readingOrder="0" shrinkToFit="0" vertical="center" wrapText="1"/>
    </xf>
    <xf borderId="13" fillId="6" fontId="14" numFmtId="0" xfId="0" applyAlignment="1" applyBorder="1" applyFill="1" applyFont="1">
      <alignment horizontal="center" readingOrder="0" shrinkToFit="0" vertical="center" wrapText="1"/>
    </xf>
    <xf borderId="14" fillId="0" fontId="11" numFmtId="0" xfId="0" applyBorder="1" applyFont="1"/>
    <xf borderId="15" fillId="0" fontId="11" numFmtId="0" xfId="0" applyBorder="1" applyFont="1"/>
    <xf borderId="16" fillId="7" fontId="4" numFmtId="3" xfId="0" applyAlignment="1" applyBorder="1" applyFill="1" applyFont="1" applyNumberFormat="1">
      <alignment horizontal="center" vertical="center"/>
    </xf>
    <xf borderId="0" fillId="0" fontId="10" numFmtId="0" xfId="0" applyAlignment="1" applyFont="1">
      <alignment shrinkToFit="0" vertical="center" wrapText="1"/>
    </xf>
    <xf borderId="13" fillId="6" fontId="14" numFmtId="0" xfId="0" applyAlignment="1" applyBorder="1" applyFont="1">
      <alignment horizontal="center" shrinkToFit="0" vertical="center" wrapText="1"/>
    </xf>
    <xf borderId="17" fillId="0" fontId="11" numFmtId="0" xfId="0" applyBorder="1" applyFont="1"/>
    <xf borderId="16" fillId="7" fontId="15" numFmtId="3" xfId="0" applyAlignment="1" applyBorder="1" applyFont="1" applyNumberFormat="1">
      <alignment horizontal="center" vertical="center"/>
    </xf>
    <xf borderId="3" fillId="0" fontId="3" numFmtId="0" xfId="0" applyAlignment="1" applyBorder="1" applyFont="1">
      <alignment vertical="center"/>
    </xf>
    <xf borderId="3" fillId="0" fontId="16" numFmtId="0" xfId="0" applyAlignment="1" applyBorder="1" applyFont="1">
      <alignment horizontal="right" readingOrder="0" shrinkToFit="0" vertical="center" wrapText="1"/>
    </xf>
    <xf borderId="0" fillId="0" fontId="1" numFmtId="0" xfId="0" applyAlignment="1" applyFont="1">
      <alignment horizontal="right" readingOrder="2"/>
    </xf>
    <xf borderId="3" fillId="0" fontId="1" numFmtId="3" xfId="0" applyAlignment="1" applyBorder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1" numFmtId="1" xfId="0" applyAlignment="1" applyFont="1" applyNumberFormat="1">
      <alignment horizontal="center" vertical="center"/>
    </xf>
    <xf borderId="0" fillId="0" fontId="1" numFmtId="164" xfId="0" applyFont="1" applyNumberFormat="1"/>
    <xf borderId="12" fillId="0" fontId="3" numFmtId="0" xfId="0" applyAlignment="1" applyBorder="1" applyFont="1">
      <alignment horizontal="right" vertical="center"/>
    </xf>
    <xf borderId="12" fillId="0" fontId="1" numFmtId="0" xfId="0" applyAlignment="1" applyBorder="1" applyFont="1">
      <alignment vertical="center"/>
    </xf>
    <xf borderId="0" fillId="0" fontId="1" numFmtId="0" xfId="0" applyAlignment="1" applyFont="1">
      <alignment horizontal="center"/>
    </xf>
    <xf borderId="3" fillId="2" fontId="17" numFmtId="0" xfId="0" applyAlignment="1" applyBorder="1" applyFont="1">
      <alignment horizontal="right" readingOrder="0" shrinkToFit="0" vertical="center" wrapText="1"/>
    </xf>
    <xf borderId="3" fillId="2" fontId="1" numFmtId="0" xfId="0" applyAlignment="1" applyBorder="1" applyFont="1">
      <alignment vertical="center"/>
    </xf>
    <xf borderId="3" fillId="0" fontId="3" numFmtId="0" xfId="0" applyAlignment="1" applyBorder="1" applyFont="1">
      <alignment horizontal="center" vertical="center"/>
    </xf>
    <xf borderId="18" fillId="0" fontId="18" numFmtId="0" xfId="0" applyAlignment="1" applyBorder="1" applyFont="1">
      <alignment horizontal="center" readingOrder="1" shrinkToFit="0" wrapText="1"/>
    </xf>
    <xf borderId="18" fillId="0" fontId="11" numFmtId="0" xfId="0" applyBorder="1" applyFont="1"/>
    <xf borderId="19" fillId="0" fontId="11" numFmtId="0" xfId="0" applyBorder="1" applyFont="1"/>
    <xf borderId="20" fillId="8" fontId="19" numFmtId="0" xfId="0" applyAlignment="1" applyBorder="1" applyFill="1" applyFont="1">
      <alignment horizontal="center" readingOrder="1" shrinkToFit="0" wrapText="1"/>
    </xf>
    <xf borderId="3" fillId="0" fontId="1" numFmtId="0" xfId="0" applyAlignment="1" applyBorder="1" applyFont="1">
      <alignment readingOrder="0"/>
    </xf>
    <xf borderId="3" fillId="0" fontId="20" numFmtId="0" xfId="0" applyAlignment="1" applyBorder="1" applyFont="1">
      <alignment horizontal="center" readingOrder="1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200025</xdr:colOff>
      <xdr:row>3</xdr:row>
      <xdr:rowOff>238125</xdr:rowOff>
    </xdr:from>
    <xdr:ext cx="476250" cy="352425"/>
    <xdr:sp>
      <xdr:nvSpPr>
        <xdr:cNvPr id="3" name="Shape 3"/>
        <xdr:cNvSpPr/>
      </xdr:nvSpPr>
      <xdr:spPr>
        <a:xfrm>
          <a:off x="5112638" y="3608550"/>
          <a:ext cx="466725" cy="342900"/>
        </a:xfrm>
        <a:prstGeom prst="rightArrow">
          <a:avLst>
            <a:gd fmla="val 50000" name="adj1"/>
            <a:gd fmla="val 50000" name="adj2"/>
          </a:avLst>
        </a:prstGeom>
        <a:solidFill>
          <a:srgbClr val="FF0000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1" algn="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15</xdr:col>
      <xdr:colOff>257175</xdr:colOff>
      <xdr:row>19</xdr:row>
      <xdr:rowOff>666750</xdr:rowOff>
    </xdr:from>
    <xdr:ext cx="352425" cy="333375"/>
    <xdr:sp>
      <xdr:nvSpPr>
        <xdr:cNvPr id="4" name="Shape 4"/>
        <xdr:cNvSpPr/>
      </xdr:nvSpPr>
      <xdr:spPr>
        <a:xfrm>
          <a:off x="5174550" y="3618075"/>
          <a:ext cx="342900" cy="323850"/>
        </a:xfrm>
        <a:prstGeom prst="rightArrow">
          <a:avLst>
            <a:gd fmla="val 50000" name="adj1"/>
            <a:gd fmla="val 50000" name="adj2"/>
          </a:avLst>
        </a:prstGeom>
        <a:solidFill>
          <a:srgbClr val="FF0000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1" algn="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15</xdr:col>
      <xdr:colOff>257175</xdr:colOff>
      <xdr:row>21</xdr:row>
      <xdr:rowOff>85725</xdr:rowOff>
    </xdr:from>
    <xdr:ext cx="342900" cy="314325"/>
    <xdr:sp>
      <xdr:nvSpPr>
        <xdr:cNvPr id="5" name="Shape 5"/>
        <xdr:cNvSpPr/>
      </xdr:nvSpPr>
      <xdr:spPr>
        <a:xfrm>
          <a:off x="5179313" y="3627600"/>
          <a:ext cx="333375" cy="304800"/>
        </a:xfrm>
        <a:prstGeom prst="rightArrow">
          <a:avLst>
            <a:gd fmla="val 50000" name="adj1"/>
            <a:gd fmla="val 50000" name="adj2"/>
          </a:avLst>
        </a:prstGeom>
        <a:solidFill>
          <a:srgbClr val="FF0000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1" algn="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15</xdr:col>
      <xdr:colOff>190500</xdr:colOff>
      <xdr:row>16</xdr:row>
      <xdr:rowOff>57150</xdr:rowOff>
    </xdr:from>
    <xdr:ext cx="342900" cy="247650"/>
    <xdr:sp>
      <xdr:nvSpPr>
        <xdr:cNvPr id="6" name="Shape 6"/>
        <xdr:cNvSpPr/>
      </xdr:nvSpPr>
      <xdr:spPr>
        <a:xfrm>
          <a:off x="5179313" y="3660938"/>
          <a:ext cx="333375" cy="238125"/>
        </a:xfrm>
        <a:prstGeom prst="rightArrow">
          <a:avLst>
            <a:gd fmla="val 50000" name="adj1"/>
            <a:gd fmla="val 50000" name="adj2"/>
          </a:avLst>
        </a:prstGeom>
        <a:solidFill>
          <a:srgbClr val="FF0000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1" algn="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248</xdr:col>
      <xdr:colOff>257175</xdr:colOff>
      <xdr:row>14</xdr:row>
      <xdr:rowOff>47625</xdr:rowOff>
    </xdr:from>
    <xdr:ext cx="342900" cy="247650"/>
    <xdr:sp>
      <xdr:nvSpPr>
        <xdr:cNvPr id="7" name="Shape 7"/>
        <xdr:cNvSpPr/>
      </xdr:nvSpPr>
      <xdr:spPr>
        <a:xfrm>
          <a:off x="5179313" y="3660938"/>
          <a:ext cx="333375" cy="238125"/>
        </a:xfrm>
        <a:prstGeom prst="rightArrow">
          <a:avLst>
            <a:gd fmla="val 50000" name="adj1"/>
            <a:gd fmla="val 50000" name="adj2"/>
          </a:avLst>
        </a:prstGeom>
        <a:solidFill>
          <a:srgbClr val="FF0000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1" algn="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15</xdr:col>
      <xdr:colOff>123825</xdr:colOff>
      <xdr:row>8</xdr:row>
      <xdr:rowOff>285750</xdr:rowOff>
    </xdr:from>
    <xdr:ext cx="342900" cy="247650"/>
    <xdr:sp>
      <xdr:nvSpPr>
        <xdr:cNvPr id="8" name="Shape 8"/>
        <xdr:cNvSpPr/>
      </xdr:nvSpPr>
      <xdr:spPr>
        <a:xfrm>
          <a:off x="5179313" y="3660938"/>
          <a:ext cx="333375" cy="238125"/>
        </a:xfrm>
        <a:prstGeom prst="rightArrow">
          <a:avLst>
            <a:gd fmla="val 50000" name="adj1"/>
            <a:gd fmla="val 50000" name="adj2"/>
          </a:avLst>
        </a:prstGeom>
        <a:solidFill>
          <a:srgbClr val="FF0000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1" algn="r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6</xdr:col>
      <xdr:colOff>895350</xdr:colOff>
      <xdr:row>1</xdr:row>
      <xdr:rowOff>19050</xdr:rowOff>
    </xdr:from>
    <xdr:ext cx="3609975" cy="314325"/>
    <xdr:sp>
      <xdr:nvSpPr>
        <xdr:cNvPr id="9" name="Shape 9"/>
        <xdr:cNvSpPr/>
      </xdr:nvSpPr>
      <xdr:spPr>
        <a:xfrm>
          <a:off x="3550538" y="3627600"/>
          <a:ext cx="3590925" cy="304800"/>
        </a:xfrm>
        <a:prstGeom prst="rect">
          <a:avLst/>
        </a:prstGeom>
        <a:solidFill>
          <a:schemeClr val="lt1"/>
        </a:solidFill>
        <a:ln cap="flat" cmpd="sng" w="12700">
          <a:solidFill>
            <a:srgbClr val="1C3052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1" algn="ctr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كلمة السر لفتح قفل الورقة 123456</a:t>
          </a:r>
          <a:endParaRPr sz="18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16</xdr:col>
      <xdr:colOff>685800</xdr:colOff>
      <xdr:row>17</xdr:row>
      <xdr:rowOff>85725</xdr:rowOff>
    </xdr:from>
    <xdr:ext cx="5543550" cy="876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rightToLeft="1" workbookViewId="0"/>
  </sheetViews>
  <sheetFormatPr customHeight="1" defaultColWidth="14.43" defaultRowHeight="15.0"/>
  <cols>
    <col customWidth="1" min="1" max="1" width="4.86"/>
    <col customWidth="1" min="2" max="2" width="20.43"/>
    <col customWidth="1" min="3" max="3" width="19.29"/>
    <col customWidth="1" min="4" max="4" width="22.0"/>
    <col customWidth="1" min="5" max="5" width="14.57"/>
    <col customWidth="1" min="6" max="6" width="15.86"/>
    <col customWidth="1" min="7" max="7" width="20.29"/>
    <col customWidth="1" min="8" max="8" width="17.14"/>
    <col customWidth="1" min="9" max="9" width="19.14"/>
    <col customWidth="1" min="10" max="10" width="1.86"/>
    <col customWidth="1" min="11" max="11" width="18.0"/>
    <col customWidth="1" min="12" max="12" width="5.14"/>
    <col customWidth="1" min="13" max="13" width="3.0"/>
    <col customWidth="1" min="14" max="14" width="56.0"/>
    <col customWidth="1" min="15" max="15" width="22.0"/>
    <col customWidth="1" min="16" max="16" width="9.14"/>
    <col customWidth="1" min="17" max="17" width="17.43"/>
    <col customWidth="1" min="18" max="18" width="2.0"/>
    <col customWidth="1" min="19" max="19" width="9.14"/>
    <col customWidth="1" min="20" max="20" width="1.71"/>
    <col customWidth="1" min="21" max="21" width="13.71"/>
    <col customWidth="1" min="22" max="249" width="9.14"/>
  </cols>
  <sheetData>
    <row r="1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</row>
    <row r="2" ht="14.25" customHeight="1">
      <c r="A2" s="1"/>
      <c r="B2" s="2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</row>
    <row r="3" ht="14.25" customHeight="1">
      <c r="A3" s="1"/>
      <c r="B3" s="4" t="s">
        <v>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</row>
    <row r="4" ht="14.25" customHeight="1">
      <c r="A4" s="1"/>
      <c r="B4" s="6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</row>
    <row r="5" ht="28.5" customHeight="1">
      <c r="A5" s="1"/>
      <c r="B5" s="7" t="s">
        <v>2</v>
      </c>
      <c r="C5" s="8" t="s">
        <v>3</v>
      </c>
      <c r="D5" s="1"/>
      <c r="E5" s="1"/>
      <c r="F5" s="7" t="s">
        <v>4</v>
      </c>
      <c r="G5" s="9" t="str">
        <f>IF(C5="سعودي", "سعودي", "وافد")</f>
        <v>سعودي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</row>
    <row r="6" ht="9.75" customHeight="1">
      <c r="A6" s="1"/>
      <c r="B6" s="10"/>
      <c r="C6" s="11"/>
      <c r="D6" s="1"/>
      <c r="E6" s="1"/>
      <c r="F6" s="10"/>
      <c r="G6" s="12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</row>
    <row r="7" ht="30.0" customHeight="1">
      <c r="A7" s="1"/>
      <c r="B7" s="13" t="s">
        <v>5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4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</row>
    <row r="8" ht="56.25" customHeight="1">
      <c r="A8" s="1"/>
      <c r="B8" s="15" t="s">
        <v>6</v>
      </c>
      <c r="C8" s="15" t="s">
        <v>7</v>
      </c>
      <c r="D8" s="16" t="s">
        <v>8</v>
      </c>
      <c r="E8" s="15" t="s">
        <v>9</v>
      </c>
      <c r="F8" s="15" t="s">
        <v>10</v>
      </c>
      <c r="G8" s="15" t="s">
        <v>11</v>
      </c>
      <c r="H8" s="15" t="s">
        <v>12</v>
      </c>
      <c r="I8" s="15" t="s">
        <v>13</v>
      </c>
      <c r="J8" s="1"/>
      <c r="K8" s="15" t="s">
        <v>14</v>
      </c>
      <c r="L8" s="1"/>
      <c r="M8" s="1"/>
      <c r="N8" s="17" t="s">
        <v>15</v>
      </c>
      <c r="O8" s="18"/>
      <c r="P8" s="1"/>
      <c r="Q8" s="19" t="s">
        <v>16</v>
      </c>
      <c r="R8" s="1"/>
      <c r="S8" s="19" t="s">
        <v>17</v>
      </c>
      <c r="T8" s="1"/>
      <c r="U8" s="19" t="s">
        <v>18</v>
      </c>
      <c r="V8" s="1"/>
      <c r="W8" s="20"/>
      <c r="X8" s="20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</row>
    <row r="9" ht="24.75" customHeight="1">
      <c r="A9" s="1"/>
      <c r="B9" s="21">
        <v>4720.0</v>
      </c>
      <c r="C9" s="22">
        <f>IF(OR(C5="سعودي",O10="نعم"), B9*O9, "")</f>
        <v>1180</v>
      </c>
      <c r="D9" s="22">
        <f>IF(AND(C5&lt;&gt;"سعودي",C9=""), B9*2/12,0)</f>
        <v>0</v>
      </c>
      <c r="E9" s="23">
        <f>B9*O12</f>
        <v>472</v>
      </c>
      <c r="F9" s="24"/>
      <c r="G9" s="25">
        <f>SUM(B9:F9)</f>
        <v>6372</v>
      </c>
      <c r="H9" s="25">
        <f>IF(AND(C5&lt;&gt;"سعودي",C9=""), G9-D9, G9-B17)</f>
        <v>5796.75</v>
      </c>
      <c r="I9" s="25">
        <f>IF(AND(C5="سعودي",O17="نعم"),(B9+C9)*O18,0)</f>
        <v>0</v>
      </c>
      <c r="J9" s="1"/>
      <c r="K9" s="25">
        <f>IF(C5="سعودي", (G9-I9)*12, G9*12)</f>
        <v>76464</v>
      </c>
      <c r="L9" s="1"/>
      <c r="M9" s="1"/>
      <c r="N9" s="26" t="s">
        <v>19</v>
      </c>
      <c r="O9" s="27">
        <v>0.25</v>
      </c>
      <c r="P9" s="1"/>
      <c r="Q9" s="28" t="s">
        <v>20</v>
      </c>
      <c r="R9" s="1"/>
      <c r="S9" s="28" t="s">
        <v>3</v>
      </c>
      <c r="T9" s="1"/>
      <c r="U9" s="28" t="s">
        <v>21</v>
      </c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</row>
    <row r="10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26" t="s">
        <v>22</v>
      </c>
      <c r="O10" s="29" t="s">
        <v>23</v>
      </c>
      <c r="P10" s="1"/>
      <c r="Q10" s="28" t="s">
        <v>24</v>
      </c>
      <c r="R10" s="1"/>
      <c r="S10" s="28" t="s">
        <v>25</v>
      </c>
      <c r="T10" s="1"/>
      <c r="U10" s="28" t="s">
        <v>26</v>
      </c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</row>
    <row r="11" ht="30.0" customHeight="1">
      <c r="A11" s="1"/>
      <c r="B11" s="13" t="s">
        <v>27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0" t="s">
        <v>28</v>
      </c>
      <c r="O11" s="31">
        <f>B9*2/12</f>
        <v>786.6666667</v>
      </c>
      <c r="P11" s="1"/>
      <c r="Q11" s="28" t="s">
        <v>29</v>
      </c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</row>
    <row r="12" ht="56.25" customHeight="1">
      <c r="A12" s="1"/>
      <c r="B12" s="15" t="s">
        <v>30</v>
      </c>
      <c r="C12" s="15" t="s">
        <v>31</v>
      </c>
      <c r="D12" s="16" t="s">
        <v>32</v>
      </c>
      <c r="E12" s="15" t="s">
        <v>33</v>
      </c>
      <c r="F12" s="32"/>
      <c r="G12" s="15" t="s">
        <v>34</v>
      </c>
      <c r="H12" s="15" t="s">
        <v>35</v>
      </c>
      <c r="I12" s="15" t="s">
        <v>36</v>
      </c>
      <c r="J12" s="1"/>
      <c r="K12" s="15" t="s">
        <v>37</v>
      </c>
      <c r="L12" s="1"/>
      <c r="M12" s="1"/>
      <c r="N12" s="26" t="s">
        <v>38</v>
      </c>
      <c r="O12" s="27">
        <v>0.1</v>
      </c>
      <c r="P12" s="1"/>
      <c r="Q12" s="28" t="s">
        <v>39</v>
      </c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</row>
    <row r="13" ht="24.75" customHeight="1">
      <c r="A13" s="1"/>
      <c r="B13" s="33" t="s">
        <v>40</v>
      </c>
      <c r="C13" s="34">
        <f>VLOOKUP(B13,N31:O35,2,0)</f>
        <v>1500</v>
      </c>
      <c r="D13" s="35" t="str">
        <f>VLOOKUP(C5,'تذاكر السفر'!A:D,4,0)</f>
        <v/>
      </c>
      <c r="E13" s="36"/>
      <c r="F13" s="37"/>
      <c r="G13" s="38">
        <v>20.0</v>
      </c>
      <c r="H13" s="25">
        <f>IF(O22&lt;&gt;"بعد إكمال 11 شهر",IF(O21="أساسي",B9*12/365*G13,
IF(O21="أساسي وبدل سكن",(B9+C9)*12/365*G13,
IF(O21="إجمالي الراتب",G9*12/365*G13,
IF(O21="صافي الراتب",H9*12/365*G13)))),0)</f>
        <v>4189.808219</v>
      </c>
      <c r="I13" s="25">
        <f>SUM(B9:E9)</f>
        <v>6372</v>
      </c>
      <c r="J13" s="1"/>
      <c r="K13" s="25">
        <f>IF(C5="سعودي",C13+E13+H13,SUM(C13:E13)+H13)</f>
        <v>5689.808219</v>
      </c>
      <c r="L13" s="1"/>
      <c r="M13" s="1"/>
      <c r="N13" s="26" t="s">
        <v>41</v>
      </c>
      <c r="O13" s="39">
        <v>0.0975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</row>
    <row r="14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26" t="s">
        <v>42</v>
      </c>
      <c r="O14" s="39">
        <v>0.1175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</row>
    <row r="15" ht="30.0" customHeight="1">
      <c r="A15" s="1"/>
      <c r="B15" s="13" t="s">
        <v>43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26" t="s">
        <v>44</v>
      </c>
      <c r="O15" s="27">
        <v>0.02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</row>
    <row r="16" ht="56.25" customHeight="1">
      <c r="A16" s="1"/>
      <c r="B16" s="15" t="s">
        <v>45</v>
      </c>
      <c r="C16" s="15" t="s">
        <v>46</v>
      </c>
      <c r="D16" s="16" t="s">
        <v>47</v>
      </c>
      <c r="E16" s="16" t="s">
        <v>48</v>
      </c>
      <c r="F16" s="16" t="s">
        <v>49</v>
      </c>
      <c r="G16" s="16" t="s">
        <v>50</v>
      </c>
      <c r="H16" s="1"/>
      <c r="I16" s="1"/>
      <c r="J16" s="1"/>
      <c r="K16" s="15" t="s">
        <v>14</v>
      </c>
      <c r="L16" s="1"/>
      <c r="M16" s="1"/>
      <c r="N16" s="40"/>
      <c r="O16" s="4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</row>
    <row r="17" ht="24.75" customHeight="1">
      <c r="A17" s="1"/>
      <c r="B17" s="25">
        <f>IF(G5="سعودي",(B9+C9)*O13,0)</f>
        <v>575.25</v>
      </c>
      <c r="C17" s="22">
        <f>IF(G5="سعودي",(B9+C9)*O14, IF(C9&lt;&gt;"", (B9+C9)*O15,  (B9+D9 )*O15))</f>
        <v>693.25</v>
      </c>
      <c r="D17" s="42">
        <f>IF(G5&lt;&gt;"سعودي",O25,0)</f>
        <v>0</v>
      </c>
      <c r="E17" s="42">
        <f>IF(G5&lt;&gt;"سعودي",O24,0)</f>
        <v>0</v>
      </c>
      <c r="F17" s="42">
        <f>IF(G5&lt;&gt;"سعودي",O19,0)</f>
        <v>0</v>
      </c>
      <c r="G17" s="43"/>
      <c r="H17" s="1"/>
      <c r="I17" s="1"/>
      <c r="J17" s="1"/>
      <c r="K17" s="25">
        <f>IF(C5="سعودي", C17 *12,SUM(D17:G17)+ C17*12)</f>
        <v>8319</v>
      </c>
      <c r="L17" s="1"/>
      <c r="M17" s="1"/>
      <c r="N17" s="26" t="s">
        <v>51</v>
      </c>
      <c r="O17" s="29" t="s">
        <v>52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</row>
    <row r="18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0" t="s">
        <v>53</v>
      </c>
      <c r="O18" s="27">
        <v>0.3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</row>
    <row r="19" ht="30.0" customHeight="1">
      <c r="A19" s="1"/>
      <c r="B19" s="13" t="s">
        <v>54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26" t="s">
        <v>55</v>
      </c>
      <c r="O19" s="44">
        <v>200.0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</row>
    <row r="20" ht="56.25" customHeight="1">
      <c r="A20" s="1"/>
      <c r="B20" s="16" t="s">
        <v>56</v>
      </c>
      <c r="C20" s="15" t="s">
        <v>57</v>
      </c>
      <c r="D20" s="16" t="s">
        <v>58</v>
      </c>
      <c r="E20" s="16" t="s">
        <v>59</v>
      </c>
      <c r="F20" s="16" t="s">
        <v>60</v>
      </c>
      <c r="G20" s="15" t="s">
        <v>61</v>
      </c>
      <c r="H20" s="16" t="s">
        <v>62</v>
      </c>
      <c r="I20" s="16" t="s">
        <v>63</v>
      </c>
      <c r="J20" s="1"/>
      <c r="K20" s="15" t="s">
        <v>64</v>
      </c>
      <c r="L20" s="1"/>
      <c r="M20" s="1"/>
      <c r="N20" s="26" t="s">
        <v>65</v>
      </c>
      <c r="O20" s="44">
        <v>2000.0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</row>
    <row r="21" ht="24.75" customHeight="1">
      <c r="A21" s="1"/>
      <c r="B21" s="35">
        <f>O28</f>
        <v>2000</v>
      </c>
      <c r="C21" s="45"/>
      <c r="D21" s="35">
        <f>IF(C21&gt;=3, 6000,C21*O27)</f>
        <v>0</v>
      </c>
      <c r="E21" s="35">
        <f>B9*12*O37</f>
        <v>8496</v>
      </c>
      <c r="F21" s="43">
        <v>1500.0</v>
      </c>
      <c r="G21" s="46">
        <v>10.0</v>
      </c>
      <c r="H21" s="35">
        <f>O38*G21</f>
        <v>3000</v>
      </c>
      <c r="I21" s="43"/>
      <c r="J21" s="1"/>
      <c r="K21" s="25">
        <f>IF(C5="سعودي", 0,B21+D21+E21+F21+H21+I21)</f>
        <v>0</v>
      </c>
      <c r="L21" s="1"/>
      <c r="M21" s="1"/>
      <c r="N21" s="47" t="s">
        <v>66</v>
      </c>
      <c r="O21" s="29" t="s">
        <v>29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</row>
    <row r="22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48" t="s">
        <v>67</v>
      </c>
      <c r="O22" s="29" t="s">
        <v>21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</row>
    <row r="23" ht="28.5" customHeight="1">
      <c r="A23" s="1"/>
      <c r="B23" s="49" t="s">
        <v>68</v>
      </c>
      <c r="C23" s="50"/>
      <c r="D23" s="51"/>
      <c r="E23" s="52">
        <f>IF(C5="سعودي", 0,  D13+      SUM(D17:G17)      +  B21+D21+E21+F21+H21+I21 )</f>
        <v>0</v>
      </c>
      <c r="F23" s="53"/>
      <c r="G23" s="54" t="str">
        <f>CONCATENATE(" تكلفة الموظف ال", G5, " خلال سنة")</f>
        <v> تكلفة الموظف السعودي خلال سنة</v>
      </c>
      <c r="H23" s="50"/>
      <c r="I23" s="50"/>
      <c r="J23" s="55"/>
      <c r="K23" s="56">
        <f>K9+K13+K17+K21</f>
        <v>90472.80822</v>
      </c>
      <c r="L23" s="1"/>
      <c r="M23" s="1"/>
      <c r="N23" s="57"/>
      <c r="O23" s="4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</row>
    <row r="24" ht="27.0" customHeight="1">
      <c r="A24" s="1"/>
      <c r="B24" s="49" t="s">
        <v>69</v>
      </c>
      <c r="C24" s="50"/>
      <c r="D24" s="51"/>
      <c r="E24" s="52">
        <f>IF(C5="سعودي", 0,  D13*2 +      SUM(D17:G17)*2      +  B21+D21+E21+F21+H21+I21 )</f>
        <v>0</v>
      </c>
      <c r="F24" s="1"/>
      <c r="G24" s="54" t="str">
        <f>CONCATENATE(" تكلفة الموظف ال",G5," خلال سنتين")</f>
        <v> تكلفة الموظف السعودي خلال سنتين</v>
      </c>
      <c r="H24" s="50"/>
      <c r="I24" s="50"/>
      <c r="J24" s="55"/>
      <c r="K24" s="56">
        <f>((K9+K13+K17)*2 )+K21+I13</f>
        <v>187317.6164</v>
      </c>
      <c r="L24" s="1"/>
      <c r="M24" s="1"/>
      <c r="N24" s="58" t="s">
        <v>48</v>
      </c>
      <c r="O24" s="44">
        <v>8500.0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</row>
    <row r="25" ht="27.0" customHeight="1">
      <c r="A25" s="1"/>
      <c r="B25" s="59" t="s">
        <v>70</v>
      </c>
      <c r="C25" s="1"/>
      <c r="D25" s="1"/>
      <c r="E25" s="1"/>
      <c r="F25" s="53"/>
      <c r="G25" s="53"/>
      <c r="H25" s="53"/>
      <c r="I25" s="53"/>
      <c r="J25" s="1"/>
      <c r="K25" s="1"/>
      <c r="L25" s="1"/>
      <c r="M25" s="1"/>
      <c r="N25" s="58" t="s">
        <v>71</v>
      </c>
      <c r="O25" s="44">
        <v>650.0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</row>
    <row r="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58" t="s">
        <v>55</v>
      </c>
      <c r="O26" s="60">
        <f>F17</f>
        <v>0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</row>
    <row r="27" ht="14.25" customHeight="1">
      <c r="A27" s="1"/>
      <c r="B27" s="59"/>
      <c r="C27" s="1"/>
      <c r="D27" s="1"/>
      <c r="E27" s="1"/>
      <c r="F27" s="1"/>
      <c r="G27" s="61"/>
      <c r="H27" s="61"/>
      <c r="I27" s="61"/>
      <c r="J27" s="1"/>
      <c r="K27" s="61"/>
      <c r="L27" s="1"/>
      <c r="M27" s="1"/>
      <c r="N27" s="58" t="s">
        <v>65</v>
      </c>
      <c r="O27" s="44">
        <v>2000.0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</row>
    <row r="28" ht="14.25" customHeight="1">
      <c r="A28" s="1"/>
      <c r="B28" s="59"/>
      <c r="C28" s="1"/>
      <c r="D28" s="1"/>
      <c r="E28" s="1"/>
      <c r="F28" s="1"/>
      <c r="G28" s="61"/>
      <c r="H28" s="61"/>
      <c r="I28" s="62"/>
      <c r="J28" s="1"/>
      <c r="K28" s="63"/>
      <c r="L28" s="1"/>
      <c r="M28" s="1"/>
      <c r="N28" s="58" t="s">
        <v>56</v>
      </c>
      <c r="O28" s="44">
        <v>2000.0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</row>
    <row r="29" ht="14.25" customHeight="1">
      <c r="A29" s="1"/>
      <c r="B29" s="59"/>
      <c r="C29" s="1"/>
      <c r="D29" s="1"/>
      <c r="E29" s="1"/>
      <c r="F29" s="1"/>
      <c r="G29" s="61"/>
      <c r="H29" s="61"/>
      <c r="I29" s="61"/>
      <c r="J29" s="1"/>
      <c r="K29" s="63"/>
      <c r="L29" s="1"/>
      <c r="M29" s="1"/>
      <c r="N29" s="64"/>
      <c r="O29" s="6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</row>
    <row r="30" ht="14.25" customHeight="1">
      <c r="A30" s="1"/>
      <c r="B30" s="1"/>
      <c r="C30" s="1"/>
      <c r="D30" s="1"/>
      <c r="E30" s="1"/>
      <c r="F30" s="66"/>
      <c r="G30" s="66"/>
      <c r="H30" s="61"/>
      <c r="I30" s="1"/>
      <c r="J30" s="1"/>
      <c r="K30" s="1"/>
      <c r="L30" s="1"/>
      <c r="M30" s="1"/>
      <c r="N30" s="67" t="s">
        <v>72</v>
      </c>
      <c r="O30" s="68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</row>
    <row r="31" ht="14.25" customHeight="1">
      <c r="A31" s="1"/>
      <c r="B31" s="1"/>
      <c r="C31" s="1"/>
      <c r="D31" s="1"/>
      <c r="E31" s="1"/>
      <c r="F31" s="66"/>
      <c r="G31" s="66"/>
      <c r="H31" s="61"/>
      <c r="I31" s="1"/>
      <c r="J31" s="1"/>
      <c r="K31" s="1"/>
      <c r="L31" s="1"/>
      <c r="M31" s="1"/>
      <c r="N31" s="69" t="s">
        <v>73</v>
      </c>
      <c r="O31" s="44">
        <v>1800.0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</row>
    <row r="32" ht="14.25" customHeight="1">
      <c r="A32" s="1"/>
      <c r="B32" s="1"/>
      <c r="C32" s="1"/>
      <c r="D32" s="1"/>
      <c r="E32" s="1"/>
      <c r="F32" s="66"/>
      <c r="G32" s="66"/>
      <c r="H32" s="61"/>
      <c r="I32" s="1"/>
      <c r="J32" s="1"/>
      <c r="K32" s="1"/>
      <c r="L32" s="1"/>
      <c r="M32" s="1"/>
      <c r="N32" s="69" t="s">
        <v>40</v>
      </c>
      <c r="O32" s="44">
        <v>1500.0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</row>
    <row r="33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69" t="s">
        <v>74</v>
      </c>
      <c r="O33" s="44">
        <v>1300.0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</row>
    <row r="34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69" t="s">
        <v>75</v>
      </c>
      <c r="O34" s="44">
        <v>1200.0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</row>
    <row r="35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69" t="s">
        <v>76</v>
      </c>
      <c r="O35" s="44">
        <v>3000.0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</row>
    <row r="3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40"/>
      <c r="O36" s="41"/>
      <c r="P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</row>
    <row r="37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58" t="s">
        <v>77</v>
      </c>
      <c r="O37" s="27">
        <v>0.15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</row>
    <row r="38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58" t="s">
        <v>78</v>
      </c>
      <c r="O38" s="44">
        <v>300.0</v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</row>
    <row r="39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4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</row>
    <row r="40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</row>
    <row r="41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</row>
    <row r="43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</row>
    <row r="44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</row>
    <row r="4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</row>
    <row r="4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</row>
    <row r="48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</row>
    <row r="49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</row>
    <row r="50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</row>
  </sheetData>
  <mergeCells count="5">
    <mergeCell ref="N8:O8"/>
    <mergeCell ref="B23:D23"/>
    <mergeCell ref="G23:J23"/>
    <mergeCell ref="B24:D24"/>
    <mergeCell ref="G24:J24"/>
  </mergeCells>
  <dataValidations>
    <dataValidation type="list" allowBlank="1" showErrorMessage="1" sqref="C5:C6">
      <formula1>'تذاكر السفر'!$A$3:$A$25</formula1>
    </dataValidation>
    <dataValidation type="list" allowBlank="1" showErrorMessage="1" sqref="B13">
      <formula1>$N$31:$N$35</formula1>
    </dataValidation>
    <dataValidation type="list" allowBlank="1" showErrorMessage="1" sqref="O21">
      <formula1>$Q$9:$Q$12</formula1>
    </dataValidation>
    <dataValidation type="list" allowBlank="1" showErrorMessage="1" sqref="O10 O17">
      <formula1>"نعم,لا"</formula1>
    </dataValidation>
    <dataValidation type="list" allowBlank="1" showErrorMessage="1" sqref="O22">
      <formula1>$U$9:$U$10</formula1>
    </dataValidation>
  </dataValidation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8.71"/>
    <col customWidth="1" min="2" max="2" width="17.71"/>
    <col customWidth="1" min="3" max="3" width="18.14"/>
    <col customWidth="1" min="4" max="4" width="17.86"/>
    <col customWidth="1" min="5" max="26" width="8.71"/>
  </cols>
  <sheetData>
    <row r="1" ht="18.75" customHeight="1">
      <c r="A1" s="70"/>
      <c r="B1" s="71"/>
      <c r="C1" s="71"/>
      <c r="D1" s="72"/>
    </row>
    <row r="2" ht="19.5" customHeight="1">
      <c r="A2" s="73" t="s">
        <v>17</v>
      </c>
      <c r="B2" s="73" t="s">
        <v>79</v>
      </c>
      <c r="C2" s="73" t="s">
        <v>80</v>
      </c>
      <c r="D2" s="73" t="s">
        <v>81</v>
      </c>
    </row>
    <row r="3" ht="19.5" customHeight="1">
      <c r="A3" s="74" t="s">
        <v>3</v>
      </c>
      <c r="B3" s="75" t="s">
        <v>82</v>
      </c>
      <c r="C3" s="75"/>
      <c r="D3" s="75"/>
    </row>
    <row r="4" ht="19.5" customHeight="1">
      <c r="A4" s="74" t="s">
        <v>83</v>
      </c>
      <c r="B4" s="75" t="s">
        <v>84</v>
      </c>
      <c r="C4" s="75" t="s">
        <v>85</v>
      </c>
      <c r="D4" s="75">
        <v>760.0</v>
      </c>
    </row>
    <row r="5" ht="19.5" customHeight="1">
      <c r="A5" s="74" t="s">
        <v>86</v>
      </c>
      <c r="B5" s="75" t="s">
        <v>87</v>
      </c>
      <c r="C5" s="75" t="s">
        <v>88</v>
      </c>
      <c r="D5" s="75">
        <v>1000.0</v>
      </c>
    </row>
    <row r="6" ht="19.5" customHeight="1">
      <c r="A6" s="74" t="s">
        <v>89</v>
      </c>
      <c r="B6" s="75" t="s">
        <v>90</v>
      </c>
      <c r="C6" s="75" t="s">
        <v>91</v>
      </c>
      <c r="D6" s="75">
        <v>200.0</v>
      </c>
    </row>
    <row r="7" ht="19.5" customHeight="1">
      <c r="A7" s="74" t="s">
        <v>92</v>
      </c>
      <c r="B7" s="75" t="s">
        <v>93</v>
      </c>
      <c r="C7" s="75" t="s">
        <v>94</v>
      </c>
      <c r="D7" s="75">
        <v>1800.0</v>
      </c>
    </row>
    <row r="8" ht="19.5" customHeight="1">
      <c r="A8" s="74" t="s">
        <v>95</v>
      </c>
      <c r="B8" s="75" t="s">
        <v>96</v>
      </c>
      <c r="C8" s="75" t="s">
        <v>97</v>
      </c>
      <c r="D8" s="75">
        <v>900.0</v>
      </c>
    </row>
    <row r="9" ht="19.5" customHeight="1">
      <c r="A9" s="74" t="s">
        <v>98</v>
      </c>
      <c r="B9" s="75" t="s">
        <v>99</v>
      </c>
      <c r="C9" s="75" t="s">
        <v>100</v>
      </c>
      <c r="D9" s="75">
        <v>1600.0</v>
      </c>
    </row>
    <row r="10" ht="19.5" customHeight="1">
      <c r="A10" s="74" t="s">
        <v>101</v>
      </c>
      <c r="B10" s="75" t="s">
        <v>102</v>
      </c>
      <c r="C10" s="75" t="s">
        <v>103</v>
      </c>
      <c r="D10" s="75">
        <v>926.0</v>
      </c>
    </row>
    <row r="11" ht="19.5" customHeight="1">
      <c r="A11" s="74" t="s">
        <v>104</v>
      </c>
      <c r="B11" s="75" t="s">
        <v>105</v>
      </c>
      <c r="C11" s="75" t="s">
        <v>106</v>
      </c>
      <c r="D11" s="75">
        <v>880.0</v>
      </c>
    </row>
    <row r="12" ht="19.5" customHeight="1">
      <c r="A12" s="74" t="s">
        <v>107</v>
      </c>
      <c r="B12" s="75" t="s">
        <v>108</v>
      </c>
      <c r="C12" s="75" t="s">
        <v>108</v>
      </c>
      <c r="D12" s="75">
        <v>900.0</v>
      </c>
    </row>
    <row r="13" ht="19.5" customHeight="1">
      <c r="A13" s="74" t="s">
        <v>109</v>
      </c>
      <c r="B13" s="75" t="s">
        <v>110</v>
      </c>
      <c r="C13" s="75" t="s">
        <v>111</v>
      </c>
      <c r="D13" s="75">
        <v>900.0</v>
      </c>
    </row>
    <row r="14" ht="19.5" customHeight="1">
      <c r="A14" s="74" t="s">
        <v>112</v>
      </c>
      <c r="B14" s="75" t="s">
        <v>113</v>
      </c>
      <c r="C14" s="75" t="s">
        <v>114</v>
      </c>
      <c r="D14" s="75">
        <v>300.0</v>
      </c>
    </row>
    <row r="15" ht="19.5" customHeight="1">
      <c r="A15" s="74" t="s">
        <v>115</v>
      </c>
      <c r="B15" s="75" t="s">
        <v>116</v>
      </c>
      <c r="C15" s="75" t="s">
        <v>117</v>
      </c>
      <c r="D15" s="75">
        <v>700.0</v>
      </c>
    </row>
    <row r="16" ht="19.5" customHeight="1">
      <c r="A16" s="74" t="s">
        <v>118</v>
      </c>
      <c r="B16" s="75" t="s">
        <v>119</v>
      </c>
      <c r="C16" s="75" t="s">
        <v>120</v>
      </c>
      <c r="D16" s="75">
        <v>800.0</v>
      </c>
    </row>
    <row r="17" ht="19.5" customHeight="1">
      <c r="A17" s="74" t="s">
        <v>121</v>
      </c>
      <c r="B17" s="75" t="s">
        <v>122</v>
      </c>
      <c r="C17" s="75" t="s">
        <v>123</v>
      </c>
      <c r="D17" s="75">
        <v>600.0</v>
      </c>
    </row>
    <row r="18" ht="19.5" customHeight="1">
      <c r="A18" s="74" t="s">
        <v>124</v>
      </c>
      <c r="B18" s="75" t="s">
        <v>125</v>
      </c>
      <c r="C18" s="75" t="s">
        <v>126</v>
      </c>
      <c r="D18" s="75">
        <v>4000.0</v>
      </c>
    </row>
    <row r="19" ht="19.5" customHeight="1">
      <c r="A19" s="74" t="s">
        <v>127</v>
      </c>
      <c r="B19" s="75" t="s">
        <v>128</v>
      </c>
      <c r="C19" s="75" t="s">
        <v>129</v>
      </c>
      <c r="D19" s="75">
        <v>900.0</v>
      </c>
    </row>
    <row r="20" ht="19.5" customHeight="1">
      <c r="A20" s="74" t="s">
        <v>130</v>
      </c>
      <c r="B20" s="75" t="s">
        <v>131</v>
      </c>
      <c r="C20" s="75" t="s">
        <v>132</v>
      </c>
      <c r="D20" s="75">
        <v>900.0</v>
      </c>
    </row>
    <row r="21" ht="19.5" customHeight="1">
      <c r="A21" s="74" t="s">
        <v>133</v>
      </c>
      <c r="B21" s="75" t="s">
        <v>134</v>
      </c>
      <c r="C21" s="75" t="s">
        <v>135</v>
      </c>
      <c r="D21" s="75">
        <v>976.0</v>
      </c>
    </row>
    <row r="22" ht="19.5" customHeight="1">
      <c r="A22" s="74" t="s">
        <v>136</v>
      </c>
      <c r="B22" s="75" t="s">
        <v>137</v>
      </c>
      <c r="C22" s="75" t="s">
        <v>138</v>
      </c>
      <c r="D22" s="75">
        <v>200.0</v>
      </c>
    </row>
    <row r="23" ht="19.5" customHeight="1">
      <c r="A23" s="74" t="s">
        <v>139</v>
      </c>
      <c r="B23" s="75" t="s">
        <v>140</v>
      </c>
      <c r="C23" s="75" t="s">
        <v>141</v>
      </c>
      <c r="D23" s="75">
        <v>700.0</v>
      </c>
    </row>
    <row r="24" ht="19.5" customHeight="1">
      <c r="A24" s="74" t="s">
        <v>142</v>
      </c>
      <c r="B24" s="75" t="s">
        <v>143</v>
      </c>
      <c r="C24" s="75" t="s">
        <v>144</v>
      </c>
      <c r="D24" s="75">
        <v>750.0</v>
      </c>
    </row>
    <row r="25" ht="14.25" customHeight="1">
      <c r="A25" s="74" t="s">
        <v>145</v>
      </c>
      <c r="B25" s="75" t="s">
        <v>146</v>
      </c>
      <c r="C25" s="75" t="s">
        <v>147</v>
      </c>
      <c r="D25" s="75">
        <v>450.0</v>
      </c>
    </row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autoFilter ref="$A$2:$D$24">
    <sortState ref="A2:D24">
      <sortCondition ref="A2:A24"/>
    </sortState>
  </autoFilter>
  <mergeCells count="1">
    <mergeCell ref="A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2023-04-03T11:46:04Z</dcterms:created>
  <dc:creator>Yousef Hejji Alsalem [O D Team Leader]</dc:creator>
</cp:coreProperties>
</file>